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/>
  <xr:revisionPtr revIDLastSave="0" documentId="13_ncr:1_{4813D90E-7F20-489F-845F-9291D0D54F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" sheetId="1" r:id="rId1"/>
    <sheet name="CRONOGRAMA" sheetId="2" r:id="rId2"/>
  </sheets>
  <definedNames>
    <definedName name="_xlnm.Print_Area" localSheetId="1">CRONOGRAMA!$A$1:$G$21</definedName>
    <definedName name="_xlnm.Print_Area" localSheetId="0">PLANILHA!$A$1:$J$53</definedName>
    <definedName name="JR_PAGE_ANCHOR_0_1">PLANILHA!$A$1</definedName>
  </definedNames>
  <calcPr calcId="181029"/>
</workbook>
</file>

<file path=xl/calcChain.xml><?xml version="1.0" encoding="utf-8"?>
<calcChain xmlns="http://schemas.openxmlformats.org/spreadsheetml/2006/main">
  <c r="H38" i="1" l="1"/>
  <c r="H37" i="1"/>
  <c r="H35" i="1"/>
  <c r="H34" i="1"/>
  <c r="H30" i="1"/>
  <c r="H29" i="1"/>
  <c r="H28" i="1"/>
  <c r="H27" i="1"/>
  <c r="H25" i="1"/>
  <c r="H21" i="1"/>
  <c r="H20" i="1"/>
  <c r="H14" i="1"/>
  <c r="H13" i="1"/>
  <c r="H12" i="1"/>
  <c r="H8" i="1"/>
  <c r="J18" i="1"/>
  <c r="G5" i="2"/>
  <c r="G3" i="2"/>
  <c r="J5" i="1"/>
  <c r="I5" i="1"/>
  <c r="G38" i="1"/>
  <c r="G37" i="1"/>
  <c r="I37" i="1" s="1"/>
  <c r="G35" i="1"/>
  <c r="G34" i="1"/>
  <c r="G33" i="1"/>
  <c r="H33" i="1" s="1"/>
  <c r="J33" i="1" s="1"/>
  <c r="G32" i="1"/>
  <c r="I32" i="1" s="1"/>
  <c r="G31" i="1"/>
  <c r="H31" i="1" s="1"/>
  <c r="G30" i="1"/>
  <c r="G29" i="1"/>
  <c r="I29" i="1" s="1"/>
  <c r="G28" i="1"/>
  <c r="I28" i="1" s="1"/>
  <c r="G27" i="1"/>
  <c r="G25" i="1"/>
  <c r="G24" i="1"/>
  <c r="H24" i="1" s="1"/>
  <c r="G23" i="1"/>
  <c r="I23" i="1" s="1"/>
  <c r="G22" i="1"/>
  <c r="H22" i="1" s="1"/>
  <c r="G21" i="1"/>
  <c r="G20" i="1"/>
  <c r="G18" i="1"/>
  <c r="I18" i="1" s="1"/>
  <c r="G17" i="1"/>
  <c r="G14" i="1"/>
  <c r="G13" i="1"/>
  <c r="G12" i="1"/>
  <c r="I12" i="1" s="1"/>
  <c r="G11" i="1"/>
  <c r="H11" i="1" s="1"/>
  <c r="G10" i="1"/>
  <c r="H10" i="1" s="1"/>
  <c r="G9" i="1"/>
  <c r="H9" i="1" s="1"/>
  <c r="J9" i="1" s="1"/>
  <c r="G8" i="1"/>
  <c r="I8" i="1" s="1"/>
  <c r="H23" i="1" l="1"/>
  <c r="J23" i="1" s="1"/>
  <c r="H32" i="1"/>
  <c r="J24" i="1"/>
  <c r="J13" i="1"/>
  <c r="J29" i="1"/>
  <c r="J12" i="1"/>
  <c r="I9" i="1"/>
  <c r="I13" i="1"/>
  <c r="I20" i="1"/>
  <c r="I24" i="1"/>
  <c r="I33" i="1"/>
  <c r="J11" i="1"/>
  <c r="I22" i="1"/>
  <c r="I27" i="1"/>
  <c r="I31" i="1"/>
  <c r="J35" i="1"/>
  <c r="J22" i="1"/>
  <c r="J8" i="1"/>
  <c r="J20" i="1"/>
  <c r="J27" i="1"/>
  <c r="J37" i="1"/>
  <c r="I11" i="1"/>
  <c r="J31" i="1"/>
  <c r="J10" i="1"/>
  <c r="J14" i="1"/>
  <c r="J21" i="1"/>
  <c r="J25" i="1"/>
  <c r="I30" i="1"/>
  <c r="I34" i="1"/>
  <c r="I35" i="1"/>
  <c r="J34" i="1"/>
  <c r="J30" i="1"/>
  <c r="I14" i="1"/>
  <c r="I10" i="1"/>
  <c r="I25" i="1"/>
  <c r="I21" i="1"/>
  <c r="J32" i="1"/>
  <c r="J28" i="1"/>
  <c r="I26" i="1" l="1"/>
  <c r="J7" i="1"/>
  <c r="J4" i="1" s="1"/>
  <c r="C3" i="2" s="1"/>
  <c r="E4" i="2" s="1"/>
  <c r="J19" i="1"/>
  <c r="I7" i="1"/>
  <c r="I4" i="1" s="1"/>
  <c r="J26" i="1"/>
  <c r="I19" i="1"/>
  <c r="D4" i="2" l="1"/>
  <c r="D7" i="2" s="1"/>
  <c r="G4" i="2" l="1"/>
  <c r="D8" i="2"/>
  <c r="I38" i="1" l="1"/>
  <c r="I36" i="1" s="1"/>
  <c r="J38" i="1"/>
  <c r="J36" i="1" s="1"/>
  <c r="J17" i="1"/>
  <c r="J16" i="1" s="1"/>
  <c r="I17" i="1"/>
  <c r="I16" i="1" s="1"/>
  <c r="I15" i="1" s="1"/>
  <c r="J39" i="1" s="1"/>
  <c r="J15" i="1" l="1"/>
  <c r="J40" i="1" s="1"/>
  <c r="C5" i="2" l="1"/>
  <c r="C7" i="2" s="1"/>
  <c r="E6" i="2" l="1"/>
  <c r="F6" i="2"/>
  <c r="F7" i="2" s="1"/>
  <c r="E7" i="2"/>
  <c r="E8" i="2" s="1"/>
  <c r="G6" i="2" l="1"/>
  <c r="G7" i="2" s="1"/>
  <c r="F8" i="2"/>
</calcChain>
</file>

<file path=xl/sharedStrings.xml><?xml version="1.0" encoding="utf-8"?>
<sst xmlns="http://schemas.openxmlformats.org/spreadsheetml/2006/main" count="182" uniqueCount="112">
  <si>
    <t>GABRIEL VINICIUS MARTINS</t>
  </si>
  <si>
    <t>ENGENHEIRO CIVIL 230.779/D-MG</t>
  </si>
  <si>
    <t>PREFEITURA MUNICIPAL DE JAPONVAR-MG</t>
  </si>
  <si>
    <r>
      <rPr>
        <b/>
        <sz val="10"/>
        <rFont val="Arial"/>
        <family val="2"/>
      </rPr>
      <t>ITEM</t>
    </r>
  </si>
  <si>
    <r>
      <rPr>
        <b/>
        <sz val="10"/>
        <rFont val="Arial"/>
        <family val="2"/>
      </rPr>
      <t>CÓDIGO</t>
    </r>
  </si>
  <si>
    <r>
      <rPr>
        <b/>
        <sz val="10"/>
        <rFont val="Arial"/>
        <family val="2"/>
      </rPr>
      <t>DESCRIÇÃO</t>
    </r>
  </si>
  <si>
    <r>
      <rPr>
        <b/>
        <sz val="10"/>
        <rFont val="Arial"/>
        <family val="2"/>
      </rPr>
      <t>FONTE</t>
    </r>
  </si>
  <si>
    <r>
      <rPr>
        <b/>
        <sz val="10"/>
        <rFont val="Arial"/>
        <family val="2"/>
      </rPr>
      <t>UNID</t>
    </r>
  </si>
  <si>
    <r>
      <rPr>
        <b/>
        <sz val="10"/>
        <rFont val="Arial"/>
        <family val="2"/>
      </rPr>
      <t>QUANTIDADE</t>
    </r>
  </si>
  <si>
    <r>
      <rPr>
        <b/>
        <sz val="10"/>
        <rFont val="Arial"/>
        <family val="2"/>
      </rPr>
      <t>PREÇO UNITÁRIO R$</t>
    </r>
  </si>
  <si>
    <r>
      <rPr>
        <b/>
        <sz val="10"/>
        <rFont val="Arial"/>
        <family val="2"/>
      </rPr>
      <t>PREÇO TOTAL R$</t>
    </r>
  </si>
  <si>
    <r>
      <rPr>
        <b/>
        <sz val="10"/>
        <rFont val="Arial"/>
        <family val="2"/>
      </rPr>
      <t>SEM BDI</t>
    </r>
  </si>
  <si>
    <r>
      <rPr>
        <b/>
        <sz val="10"/>
        <rFont val="Arial"/>
        <family val="2"/>
      </rPr>
      <t>COM BDI</t>
    </r>
  </si>
  <si>
    <r>
      <rPr>
        <b/>
        <sz val="10"/>
        <rFont val="Arial"/>
        <family val="2"/>
      </rPr>
      <t>1</t>
    </r>
  </si>
  <si>
    <r>
      <rPr>
        <b/>
        <sz val="10"/>
        <rFont val="Arial"/>
        <family val="2"/>
      </rPr>
      <t>RECAPEAMENTO ASFALTICO EM CBUQ</t>
    </r>
  </si>
  <si>
    <r>
      <rPr>
        <b/>
        <sz val="10"/>
        <rFont val="Arial"/>
        <family val="2"/>
      </rPr>
      <t>1.1</t>
    </r>
  </si>
  <si>
    <r>
      <rPr>
        <b/>
        <sz val="10"/>
        <rFont val="Arial"/>
        <family val="2"/>
      </rPr>
      <t>SERVIÇOS PRELIMINARES</t>
    </r>
  </si>
  <si>
    <r>
      <rPr>
        <sz val="10"/>
        <rFont val="Arial"/>
        <family val="2"/>
      </rPr>
      <t>1.1.1</t>
    </r>
  </si>
  <si>
    <r>
      <rPr>
        <sz val="10"/>
        <rFont val="Arial"/>
        <family val="2"/>
      </rPr>
      <t>ED-50152</t>
    </r>
  </si>
  <si>
    <r>
      <rPr>
        <sz val="10"/>
        <rFont val="Arial"/>
        <family val="2"/>
      </rPr>
      <t>FORNECIMENTO E COLOCAÇÃO DE PLACA DE OBRA EM CHAPA GALVANIZADA (3,00 X 1,5 0 M) - EM CHAPA GALVANIZADA 0,26 AFIXADAS COM REBITES 540 E PARAFUSOS 3/8, EM ESTRUTURA METÁLICA VIGA U 2" ENRIJECIDA COM METALON 20 X 20, SUPORTE EM EUCALIPTO AUTOCLAVADO PINTADAS</t>
    </r>
  </si>
  <si>
    <r>
      <rPr>
        <sz val="10"/>
        <rFont val="Arial"/>
        <family val="2"/>
      </rPr>
      <t>SETOP</t>
    </r>
  </si>
  <si>
    <r>
      <rPr>
        <sz val="10"/>
        <rFont val="Arial"/>
        <family val="2"/>
      </rPr>
      <t>U</t>
    </r>
  </si>
  <si>
    <r>
      <rPr>
        <b/>
        <sz val="10"/>
        <rFont val="Arial"/>
        <family val="2"/>
      </rPr>
      <t>1.2</t>
    </r>
  </si>
  <si>
    <r>
      <rPr>
        <sz val="10"/>
        <rFont val="Arial"/>
        <family val="2"/>
      </rPr>
      <t>1.2.1</t>
    </r>
  </si>
  <si>
    <r>
      <rPr>
        <sz val="10"/>
        <rFont val="Arial"/>
        <family val="2"/>
      </rPr>
      <t>RO-51229</t>
    </r>
  </si>
  <si>
    <r>
      <rPr>
        <sz val="10"/>
        <rFont val="Arial"/>
        <family val="2"/>
      </rPr>
      <t>PINTURA DE LIGAÇÃO (EXECUÇÃO E FORNECIMENTO DO MATERIAL BETUMINOSO, EXCLUSIVE TRANSPORTE DO MATERIAL BETUMINOSO)</t>
    </r>
  </si>
  <si>
    <r>
      <rPr>
        <sz val="10"/>
        <rFont val="Arial"/>
        <family val="2"/>
      </rPr>
      <t>M2</t>
    </r>
  </si>
  <si>
    <r>
      <rPr>
        <sz val="10"/>
        <rFont val="Arial"/>
        <family val="2"/>
      </rPr>
      <t>1.2.2</t>
    </r>
  </si>
  <si>
    <r>
      <rPr>
        <sz val="10"/>
        <rFont val="Arial"/>
        <family val="2"/>
      </rPr>
      <t>RO-41376</t>
    </r>
  </si>
  <si>
    <r>
      <rPr>
        <sz val="10"/>
        <rFont val="Arial"/>
        <family val="2"/>
      </rPr>
      <t>TRANSPORTE DE MATERIAL DE QUALQUER NATUREZA. DISTÂNCIA MÉDIA DE TRANSPORTE &gt;= 50,10 KM</t>
    </r>
  </si>
  <si>
    <r>
      <rPr>
        <sz val="10"/>
        <rFont val="Arial"/>
        <family val="2"/>
      </rPr>
      <t>TXKM</t>
    </r>
  </si>
  <si>
    <r>
      <rPr>
        <sz val="10"/>
        <rFont val="Arial"/>
        <family val="2"/>
      </rPr>
      <t>1.2.3</t>
    </r>
  </si>
  <si>
    <r>
      <rPr>
        <sz val="10"/>
        <rFont val="Arial"/>
        <family val="2"/>
      </rPr>
      <t>RO-14019</t>
    </r>
  </si>
  <si>
    <r>
      <rPr>
        <sz val="10"/>
        <rFont val="Arial"/>
        <family val="2"/>
      </rPr>
      <t>CONCRETO BETUMINOSO USINADO A QUENTE - CBUQ (EXECUÇÃO, INCLUINDO USINAGEM, APLICAÇÃO, ESPALHAMENTO E COMPACTAÇÃO, FORNECIMENTO DOS AGREGADOS E MATERIAL BETUMINOSO, EXCLUI TRANSPORTE DOS AGREGADOS E DO MATERIAL BETUMINOSO ATÉ USINA E DA MASSA PRONTA ATÉ A PISTA)</t>
    </r>
  </si>
  <si>
    <r>
      <rPr>
        <sz val="10"/>
        <rFont val="Arial"/>
        <family val="2"/>
      </rPr>
      <t>M3</t>
    </r>
  </si>
  <si>
    <r>
      <rPr>
        <sz val="10"/>
        <rFont val="Arial"/>
        <family val="2"/>
      </rPr>
      <t>1.2.4</t>
    </r>
  </si>
  <si>
    <r>
      <rPr>
        <sz val="10"/>
        <rFont val="Arial"/>
        <family val="2"/>
      </rPr>
      <t>RO-41368</t>
    </r>
  </si>
  <si>
    <r>
      <rPr>
        <sz val="10"/>
        <rFont val="Arial"/>
        <family val="2"/>
      </rPr>
      <t>TRANSPORTE DE CONCRETO BETUMINOSO USINADO A QUENTE. DISTÂNCIA MÉDIA DE TRANSPORTE &gt;= 50,10 KM (DENSIDADE DE MATERIAL SOLTO)</t>
    </r>
  </si>
  <si>
    <r>
      <rPr>
        <sz val="10"/>
        <rFont val="Arial"/>
        <family val="2"/>
      </rPr>
      <t>M3XKM</t>
    </r>
  </si>
  <si>
    <r>
      <rPr>
        <sz val="10"/>
        <rFont val="Arial"/>
        <family val="2"/>
      </rPr>
      <t>1.2.5</t>
    </r>
  </si>
  <si>
    <r>
      <rPr>
        <sz val="10"/>
        <rFont val="Arial"/>
        <family val="2"/>
      </rPr>
      <t>1.2.6</t>
    </r>
  </si>
  <si>
    <r>
      <rPr>
        <sz val="10"/>
        <rFont val="Arial"/>
        <family val="2"/>
      </rPr>
      <t>RO-41369</t>
    </r>
  </si>
  <si>
    <r>
      <rPr>
        <sz val="10"/>
        <rFont val="Arial"/>
        <family val="2"/>
      </rPr>
      <t>TRANSPORTE DE MATERIAL DE QUALQUER NATUREZA. DISTÂNCIA MÉDIA DE TRANSPORTE &lt;= 10,00 KM</t>
    </r>
  </si>
  <si>
    <r>
      <rPr>
        <sz val="10"/>
        <rFont val="Arial"/>
        <family val="2"/>
      </rPr>
      <t>1.2.7</t>
    </r>
  </si>
  <si>
    <r>
      <rPr>
        <b/>
        <sz val="10"/>
        <rFont val="Arial"/>
        <family val="2"/>
      </rPr>
      <t>2</t>
    </r>
  </si>
  <si>
    <r>
      <rPr>
        <b/>
        <sz val="10"/>
        <rFont val="Arial"/>
        <family val="2"/>
      </rPr>
      <t>2.1</t>
    </r>
  </si>
  <si>
    <r>
      <rPr>
        <b/>
        <sz val="10"/>
        <rFont val="Arial"/>
        <family val="2"/>
      </rPr>
      <t xml:space="preserve">SERVIÇOS PRELIMINARES </t>
    </r>
  </si>
  <si>
    <r>
      <rPr>
        <sz val="10"/>
        <rFont val="Arial"/>
        <family val="2"/>
      </rPr>
      <t>2.1.1</t>
    </r>
  </si>
  <si>
    <r>
      <rPr>
        <sz val="10"/>
        <rFont val="Arial"/>
        <family val="2"/>
      </rPr>
      <t>ED-48472</t>
    </r>
  </si>
  <si>
    <r>
      <rPr>
        <sz val="10"/>
        <rFont val="Arial"/>
        <family val="2"/>
      </rPr>
      <t>REMOÇÃO DE MEIO-FIO PRÉ-MOLDADO DE CONCRETO INCLUSIVE CARGA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</si>
  <si>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</si>
  <si>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2.1.2</t>
    </r>
  </si>
  <si>
    <r>
      <rPr>
        <sz val="10"/>
        <rFont val="Arial"/>
        <family val="2"/>
      </rPr>
      <t>ED-48487</t>
    </r>
  </si>
  <si>
    <r>
      <rPr>
        <sz val="10"/>
        <rFont val="Arial"/>
        <family val="2"/>
      </rPr>
      <t>DEMOLIÇÃO DE PASSEIO OU LAJE DE CONCRETO MANUALMENTE, INCLUSIVE AFASTAMENTO</t>
    </r>
  </si>
  <si>
    <r>
      <rPr>
        <sz val="10"/>
        <rFont val="Arial"/>
        <family val="2"/>
      </rPr>
      <t>m2</t>
    </r>
  </si>
  <si>
    <r>
      <rPr>
        <b/>
        <sz val="10"/>
        <rFont val="Arial"/>
        <family val="2"/>
      </rPr>
      <t>2.2</t>
    </r>
  </si>
  <si>
    <r>
      <rPr>
        <b/>
        <sz val="10"/>
        <rFont val="Arial"/>
        <family val="2"/>
      </rPr>
      <t>TERRAPLANAGEM</t>
    </r>
  </si>
  <si>
    <r>
      <rPr>
        <sz val="10"/>
        <rFont val="Arial"/>
        <family val="2"/>
      </rPr>
      <t>2.2.1</t>
    </r>
  </si>
  <si>
    <r>
      <rPr>
        <sz val="10"/>
        <rFont val="Arial"/>
        <family val="2"/>
      </rPr>
      <t>ED-50276</t>
    </r>
  </si>
  <si>
    <r>
      <rPr>
        <sz val="10"/>
        <rFont val="Arial"/>
        <family val="2"/>
      </rPr>
      <t>LOCAÇÃO TOPOGRÁFICA ACIMA DE 50 PONTOS</t>
    </r>
  </si>
  <si>
    <r>
      <rPr>
        <sz val="10"/>
        <rFont val="Arial"/>
        <family val="2"/>
      </rPr>
      <t>2.2.2</t>
    </r>
  </si>
  <si>
    <r>
      <rPr>
        <sz val="10"/>
        <rFont val="Arial"/>
        <family val="2"/>
      </rPr>
      <t>ED-51105</t>
    </r>
  </si>
  <si>
    <r>
      <rPr>
        <sz val="10"/>
        <rFont val="Arial"/>
        <family val="2"/>
      </rPr>
      <t>ESCAVAÇÃO E CARGA MECANIZADA EM MATERIAL DE 1ª CATEGORIA</t>
    </r>
  </si>
  <si>
    <r>
      <rPr>
        <sz val="10"/>
        <rFont val="Arial"/>
        <family val="2"/>
      </rPr>
      <t>m3</t>
    </r>
  </si>
  <si>
    <r>
      <rPr>
        <sz val="10"/>
        <rFont val="Arial"/>
        <family val="2"/>
      </rPr>
      <t>2.2.3</t>
    </r>
  </si>
  <si>
    <r>
      <rPr>
        <sz val="10"/>
        <rFont val="Arial"/>
        <family val="2"/>
      </rPr>
      <t>ED-51130</t>
    </r>
  </si>
  <si>
    <r>
      <rPr>
        <sz val="10"/>
        <rFont val="Arial"/>
        <family val="2"/>
      </rPr>
      <t>TRANSPORTE DE MATERIAL DE QUALQUER NATUREZA EM CAMINHÃO DMT &gt; 5 KM (DENTRO DO PERÍMETRO URBANO)</t>
    </r>
  </si>
  <si>
    <r>
      <rPr>
        <sz val="10"/>
        <rFont val="Arial"/>
        <family val="2"/>
      </rPr>
      <t>M3xKM</t>
    </r>
  </si>
  <si>
    <r>
      <rPr>
        <sz val="10"/>
        <rFont val="Arial"/>
        <family val="2"/>
      </rPr>
      <t>2.2.4</t>
    </r>
  </si>
  <si>
    <r>
      <rPr>
        <sz val="10"/>
        <rFont val="Arial"/>
        <family val="2"/>
      </rPr>
      <t>RO-41081</t>
    </r>
  </si>
  <si>
    <r>
      <rPr>
        <sz val="10"/>
        <rFont val="Arial"/>
        <family val="2"/>
      </rPr>
      <t>REGULARIZAÇÃO DO SUB-LEITO (PROCTOR NORMAL)</t>
    </r>
  </si>
  <si>
    <r>
      <rPr>
        <sz val="10"/>
        <rFont val="Arial"/>
        <family val="2"/>
      </rPr>
      <t>2.2.5</t>
    </r>
  </si>
  <si>
    <r>
      <rPr>
        <sz val="10"/>
        <rFont val="Arial"/>
        <family val="2"/>
      </rPr>
      <t>RO-41374</t>
    </r>
  </si>
  <si>
    <r>
      <rPr>
        <sz val="10"/>
        <rFont val="Arial"/>
        <family val="2"/>
      </rPr>
      <t>TRANSPORTE DE MATERIAL DE QUALQUER NATUREZA. DISTÂNCIA MÉDIA DE TRANSPORTE DE 30,10 A 40,00 KM</t>
    </r>
  </si>
  <si>
    <r>
      <rPr>
        <sz val="10"/>
        <rFont val="Arial"/>
        <family val="2"/>
      </rPr>
      <t>2.2.6</t>
    </r>
  </si>
  <si>
    <r>
      <rPr>
        <sz val="10"/>
        <rFont val="Arial"/>
        <family val="2"/>
      </rPr>
      <t>RO-44242</t>
    </r>
  </si>
  <si>
    <r>
      <rPr>
        <sz val="10"/>
        <rFont val="Arial"/>
        <family val="2"/>
      </rPr>
      <t>BASE DE SOLO COM MISTURA NA PISTA, COMPACTADA NA ENERGIA DO PROCTOR INTERMODIFICADO (EXECUÇÃO, INCLUINDO ESCAVAÇÃO, CARGA E DESCARGA DO MATERIAL DE JAZIDA, ESPALHAMENTO, UMIDECIMENTO, HOMOGENIZAÇÃO E COMPACTAÇÃO DA MISTURA; EXCLUI AQUISIÇÃO E TRANSPORTE DO MATERIAL)</t>
    </r>
  </si>
  <si>
    <r>
      <rPr>
        <b/>
        <sz val="10"/>
        <rFont val="Arial"/>
        <family val="2"/>
      </rPr>
      <t>2.3</t>
    </r>
  </si>
  <si>
    <r>
      <rPr>
        <b/>
        <sz val="10"/>
        <rFont val="Arial"/>
        <family val="2"/>
      </rPr>
      <t>PAVIMENTAÇÃO EM CBUQ</t>
    </r>
  </si>
  <si>
    <r>
      <rPr>
        <sz val="10"/>
        <rFont val="Arial"/>
        <family val="2"/>
      </rPr>
      <t>2.3.1</t>
    </r>
  </si>
  <si>
    <r>
      <rPr>
        <sz val="10"/>
        <rFont val="Arial"/>
        <family val="2"/>
      </rPr>
      <t>RO-51228</t>
    </r>
  </si>
  <si>
    <r>
      <rPr>
        <sz val="10"/>
        <rFont val="Arial"/>
        <family val="2"/>
      </rPr>
      <t>IMPRIMAÇÃO (EXECUÇÃO E FORNECIMENTO DO MATERIAL BETUMINOSO, EXCLUSIVE TRANSPORTE DO MATERIAL BETUMINOSO)</t>
    </r>
  </si>
  <si>
    <r>
      <rPr>
        <sz val="10"/>
        <rFont val="Arial"/>
        <family val="2"/>
      </rPr>
      <t>2.3.2</t>
    </r>
  </si>
  <si>
    <r>
      <rPr>
        <sz val="10"/>
        <rFont val="Arial"/>
        <family val="2"/>
      </rPr>
      <t>2.3.3</t>
    </r>
  </si>
  <si>
    <r>
      <rPr>
        <sz val="10"/>
        <rFont val="Arial"/>
        <family val="2"/>
      </rPr>
      <t>2.3.4</t>
    </r>
  </si>
  <si>
    <r>
      <rPr>
        <sz val="10"/>
        <rFont val="Arial"/>
        <family val="2"/>
      </rPr>
      <t>2.3.5</t>
    </r>
  </si>
  <si>
    <r>
      <rPr>
        <sz val="10"/>
        <rFont val="Arial"/>
        <family val="2"/>
      </rPr>
      <t>2.3.6</t>
    </r>
  </si>
  <si>
    <r>
      <rPr>
        <sz val="10"/>
        <rFont val="Arial"/>
        <family val="2"/>
      </rPr>
      <t>2.3.7</t>
    </r>
  </si>
  <si>
    <r>
      <rPr>
        <sz val="10"/>
        <rFont val="Arial"/>
        <family val="2"/>
      </rPr>
      <t>2.3.8</t>
    </r>
  </si>
  <si>
    <r>
      <rPr>
        <sz val="10"/>
        <rFont val="Arial"/>
        <family val="2"/>
      </rPr>
      <t>2.3.9</t>
    </r>
  </si>
  <si>
    <r>
      <rPr>
        <b/>
        <sz val="10"/>
        <rFont val="Arial"/>
        <family val="2"/>
      </rPr>
      <t>2.4</t>
    </r>
  </si>
  <si>
    <r>
      <rPr>
        <b/>
        <sz val="10"/>
        <rFont val="Arial"/>
        <family val="2"/>
      </rPr>
      <t>MEIO-FIO E DRENAGEM</t>
    </r>
  </si>
  <si>
    <r>
      <rPr>
        <sz val="10"/>
        <rFont val="Arial"/>
        <family val="2"/>
      </rPr>
      <t>2.4.1</t>
    </r>
  </si>
  <si>
    <r>
      <rPr>
        <sz val="10"/>
        <rFont val="Arial"/>
        <family val="2"/>
      </rPr>
      <t>ED-48665</t>
    </r>
  </si>
  <si>
    <r>
      <rPr>
        <sz val="10"/>
        <rFont val="Arial"/>
        <family val="2"/>
      </rPr>
      <t>MEIO-FIO COM SARJETA, EXECUTADO C/EXTRUSORA (SARJETA 30X8CM MEIO-FIO 15X10CM X H=23CM), INCLUI ESCAVAÇÃO E ACERTO FAIXA 0,45M</t>
    </r>
  </si>
  <si>
    <r>
      <rPr>
        <sz val="10"/>
        <rFont val="Arial"/>
        <family val="2"/>
      </rPr>
      <t>2.4.2</t>
    </r>
  </si>
  <si>
    <r>
      <rPr>
        <sz val="10"/>
        <rFont val="Arial"/>
        <family val="2"/>
      </rPr>
      <t>ED-51139</t>
    </r>
  </si>
  <si>
    <r>
      <rPr>
        <sz val="10"/>
        <rFont val="Arial"/>
        <family val="2"/>
      </rPr>
      <t>GUIA DE MEIO-FIO, EM CONCRETO COM FCK 20MPA, PRÉ-MOLDADA, MFC-01 PADRÃO DEER-MG, DIMENSÕES (12X16,7X35)CM, EXCLUSIVE SARJETA, INCLUSIVE ESCAVAÇÃO, APILOAMENTO E TRANSPORTE COM RETIRADA DO MATERIAL ESCAVADO (EM CAÇAMBA)</t>
    </r>
  </si>
  <si>
    <r>
      <rPr>
        <b/>
        <sz val="10"/>
        <rFont val="Arial"/>
        <family val="2"/>
      </rPr>
      <t>VALOR ORÇAMENTO:</t>
    </r>
  </si>
  <si>
    <r>
      <rPr>
        <b/>
        <sz val="10"/>
        <rFont val="Arial"/>
        <family val="2"/>
      </rPr>
      <t>VALOR TOTAL:</t>
    </r>
  </si>
  <si>
    <r>
      <rPr>
        <sz val="10"/>
        <rFont val="Arial"/>
        <family val="2"/>
      </rPr>
      <t>ITEM</t>
    </r>
  </si>
  <si>
    <r>
      <rPr>
        <sz val="10"/>
        <rFont val="Arial"/>
        <family val="2"/>
      </rPr>
      <t>DESCRIÇÃO</t>
    </r>
  </si>
  <si>
    <r>
      <rPr>
        <sz val="10"/>
        <rFont val="Arial"/>
        <family val="2"/>
      </rPr>
      <t>VALOR (R$)</t>
    </r>
  </si>
  <si>
    <r>
      <rPr>
        <sz val="10"/>
        <rFont val="Arial"/>
        <family val="2"/>
      </rPr>
      <t>MÊS 1</t>
    </r>
  </si>
  <si>
    <r>
      <rPr>
        <sz val="10"/>
        <rFont val="Arial"/>
        <family val="2"/>
      </rPr>
      <t>MÊS 2</t>
    </r>
  </si>
  <si>
    <r>
      <rPr>
        <sz val="10"/>
        <rFont val="Arial"/>
        <family val="2"/>
      </rPr>
      <t>MÊS 3</t>
    </r>
  </si>
  <si>
    <r>
      <rPr>
        <sz val="10"/>
        <rFont val="Arial"/>
        <family val="2"/>
      </rPr>
      <t>Total parcela</t>
    </r>
  </si>
  <si>
    <r>
      <rPr>
        <sz val="10"/>
        <rFont val="Arial"/>
        <family val="2"/>
      </rPr>
      <t>1</t>
    </r>
  </si>
  <si>
    <r>
      <rPr>
        <sz val="10"/>
        <rFont val="Arial"/>
        <family val="2"/>
      </rPr>
      <t>2</t>
    </r>
  </si>
  <si>
    <t xml:space="preserve">PREFEITUA MUNICIPAL DE JAPONVAR -MG </t>
  </si>
  <si>
    <t>RECAPEAMENTO ASFALTICO EM CBUQ DA RUA BOA VISTA E DA AVENIDA BELO HORIZONTE</t>
  </si>
  <si>
    <t>PAVIMENTAÇÃO ASFALTICA EM CBUQ DA RUA A E DA AVENIDA BELO HORIZONTE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</si>
</sst>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#,##0.00\'\ %\'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FDFD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left" vertical="center" wrapText="1"/>
    </xf>
    <xf numFmtId="4" fontId="2" fillId="7" borderId="2" xfId="0" applyNumberFormat="1" applyFont="1" applyFill="1" applyBorder="1" applyAlignment="1" applyProtection="1">
      <alignment horizontal="right" vertical="center" wrapText="1"/>
    </xf>
    <xf numFmtId="4" fontId="2" fillId="7" borderId="7" xfId="0" applyNumberFormat="1" applyFont="1" applyFill="1" applyBorder="1" applyAlignment="1" applyProtection="1">
      <alignment horizontal="right" vertical="center" wrapText="1"/>
    </xf>
    <xf numFmtId="0" fontId="4" fillId="8" borderId="6" xfId="0" applyNumberFormat="1" applyFont="1" applyFill="1" applyBorder="1" applyAlignment="1" applyProtection="1">
      <alignment horizontal="left" vertical="center" wrapText="1"/>
    </xf>
    <xf numFmtId="0" fontId="4" fillId="9" borderId="2" xfId="0" applyNumberFormat="1" applyFont="1" applyFill="1" applyBorder="1" applyAlignment="1" applyProtection="1">
      <alignment horizontal="center" vertical="center" wrapText="1"/>
    </xf>
    <xf numFmtId="0" fontId="4" fillId="8" borderId="2" xfId="0" applyNumberFormat="1" applyFont="1" applyFill="1" applyBorder="1" applyAlignment="1" applyProtection="1">
      <alignment horizontal="left" vertical="center" wrapText="1"/>
    </xf>
    <xf numFmtId="4" fontId="4" fillId="10" borderId="2" xfId="0" applyNumberFormat="1" applyFont="1" applyFill="1" applyBorder="1" applyAlignment="1" applyProtection="1">
      <alignment horizontal="right" vertical="center" wrapText="1"/>
    </xf>
    <xf numFmtId="4" fontId="4" fillId="10" borderId="7" xfId="0" applyNumberFormat="1" applyFont="1" applyFill="1" applyBorder="1" applyAlignment="1" applyProtection="1">
      <alignment horizontal="right" vertical="center" wrapText="1"/>
    </xf>
    <xf numFmtId="0" fontId="1" fillId="11" borderId="8" xfId="0" applyNumberFormat="1" applyFont="1" applyFill="1" applyBorder="1" applyAlignment="1" applyProtection="1">
      <alignment wrapText="1"/>
      <protection locked="0"/>
    </xf>
    <xf numFmtId="0" fontId="1" fillId="11" borderId="1" xfId="0" applyNumberFormat="1" applyFont="1" applyFill="1" applyBorder="1" applyAlignment="1" applyProtection="1">
      <alignment wrapText="1"/>
      <protection locked="0"/>
    </xf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3" xfId="0" applyFont="1" applyBorder="1"/>
    <xf numFmtId="0" fontId="1" fillId="0" borderId="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2" fillId="14" borderId="6" xfId="0" applyNumberFormat="1" applyFont="1" applyFill="1" applyBorder="1" applyAlignment="1" applyProtection="1">
      <alignment horizontal="left" vertical="center" wrapText="1"/>
    </xf>
    <xf numFmtId="4" fontId="2" fillId="14" borderId="2" xfId="0" applyNumberFormat="1" applyFont="1" applyFill="1" applyBorder="1" applyAlignment="1" applyProtection="1">
      <alignment horizontal="right" vertical="center" wrapText="1"/>
    </xf>
    <xf numFmtId="4" fontId="2" fillId="14" borderId="7" xfId="0" applyNumberFormat="1" applyFont="1" applyFill="1" applyBorder="1" applyAlignment="1" applyProtection="1">
      <alignment horizontal="right" vertical="center" wrapText="1"/>
    </xf>
    <xf numFmtId="0" fontId="2" fillId="15" borderId="6" xfId="0" applyNumberFormat="1" applyFont="1" applyFill="1" applyBorder="1" applyAlignment="1" applyProtection="1">
      <alignment horizontal="left" vertical="center" wrapText="1"/>
    </xf>
    <xf numFmtId="4" fontId="2" fillId="15" borderId="2" xfId="0" applyNumberFormat="1" applyFont="1" applyFill="1" applyBorder="1" applyAlignment="1" applyProtection="1">
      <alignment horizontal="right" vertical="center" wrapText="1"/>
    </xf>
    <xf numFmtId="4" fontId="2" fillId="15" borderId="7" xfId="0" applyNumberFormat="1" applyFont="1" applyFill="1" applyBorder="1" applyAlignment="1" applyProtection="1">
      <alignment horizontal="right" vertical="center" wrapText="1"/>
    </xf>
    <xf numFmtId="0" fontId="4" fillId="16" borderId="6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center" vertical="center" wrapText="1"/>
    </xf>
    <xf numFmtId="0" fontId="4" fillId="16" borderId="7" xfId="0" applyNumberFormat="1" applyFont="1" applyFill="1" applyBorder="1" applyAlignment="1" applyProtection="1">
      <alignment horizontal="center" vertical="center" wrapText="1"/>
    </xf>
    <xf numFmtId="164" fontId="4" fillId="13" borderId="14" xfId="0" applyNumberFormat="1" applyFont="1" applyFill="1" applyBorder="1" applyAlignment="1" applyProtection="1">
      <alignment horizontal="right" vertical="center" wrapText="1"/>
    </xf>
    <xf numFmtId="0" fontId="1" fillId="13" borderId="14" xfId="0" applyNumberFormat="1" applyFont="1" applyFill="1" applyBorder="1" applyAlignment="1" applyProtection="1">
      <alignment wrapText="1"/>
      <protection locked="0"/>
    </xf>
    <xf numFmtId="165" fontId="2" fillId="13" borderId="15" xfId="0" applyNumberFormat="1" applyFont="1" applyFill="1" applyBorder="1" applyAlignment="1" applyProtection="1">
      <alignment horizontal="right" vertical="center" wrapText="1"/>
    </xf>
    <xf numFmtId="4" fontId="4" fillId="16" borderId="2" xfId="0" applyNumberFormat="1" applyFont="1" applyFill="1" applyBorder="1" applyAlignment="1" applyProtection="1">
      <alignment horizontal="right" vertical="center" wrapText="1"/>
    </xf>
    <xf numFmtId="0" fontId="1" fillId="13" borderId="16" xfId="0" applyNumberFormat="1" applyFont="1" applyFill="1" applyBorder="1" applyAlignment="1" applyProtection="1">
      <alignment wrapText="1"/>
      <protection locked="0"/>
    </xf>
    <xf numFmtId="4" fontId="2" fillId="13" borderId="7" xfId="0" applyNumberFormat="1" applyFont="1" applyFill="1" applyBorder="1" applyAlignment="1" applyProtection="1">
      <alignment horizontal="right" vertical="center" wrapText="1"/>
    </xf>
    <xf numFmtId="0" fontId="1" fillId="16" borderId="17" xfId="0" applyNumberFormat="1" applyFont="1" applyFill="1" applyBorder="1" applyAlignment="1" applyProtection="1">
      <alignment wrapText="1"/>
      <protection locked="0"/>
    </xf>
    <xf numFmtId="0" fontId="1" fillId="16" borderId="18" xfId="0" applyNumberFormat="1" applyFont="1" applyFill="1" applyBorder="1" applyAlignment="1" applyProtection="1">
      <alignment wrapText="1"/>
      <protection locked="0"/>
    </xf>
    <xf numFmtId="4" fontId="4" fillId="16" borderId="14" xfId="0" applyNumberFormat="1" applyFont="1" applyFill="1" applyBorder="1" applyAlignment="1" applyProtection="1">
      <alignment horizontal="right" vertical="center" wrapText="1"/>
    </xf>
    <xf numFmtId="0" fontId="1" fillId="16" borderId="20" xfId="0" applyNumberFormat="1" applyFont="1" applyFill="1" applyBorder="1" applyAlignment="1" applyProtection="1">
      <alignment wrapText="1"/>
      <protection locked="0"/>
    </xf>
    <xf numFmtId="0" fontId="1" fillId="16" borderId="2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2" fillId="12" borderId="2" xfId="0" applyNumberFormat="1" applyFont="1" applyFill="1" applyBorder="1" applyAlignment="1" applyProtection="1">
      <alignment horizontal="right" vertical="center" wrapText="1"/>
    </xf>
    <xf numFmtId="0" fontId="2" fillId="13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Border="1" applyAlignment="1">
      <alignment horizontal="center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  <protection locked="0"/>
    </xf>
    <xf numFmtId="0" fontId="2" fillId="15" borderId="2" xfId="0" applyNumberFormat="1" applyFont="1" applyFill="1" applyBorder="1" applyAlignment="1" applyProtection="1">
      <alignment horizontal="left" vertical="center" wrapText="1"/>
      <protection locked="0"/>
    </xf>
    <xf numFmtId="0" fontId="2" fillId="14" borderId="2" xfId="0" applyNumberFormat="1" applyFont="1" applyFill="1" applyBorder="1" applyAlignment="1" applyProtection="1">
      <alignment horizontal="left" vertical="center" wrapText="1"/>
      <protection locked="0"/>
    </xf>
    <xf numFmtId="0" fontId="1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13" borderId="3" xfId="0" applyNumberFormat="1" applyFont="1" applyFill="1" applyBorder="1" applyAlignment="1" applyProtection="1">
      <alignment horizontal="left" vertical="top" wrapText="1"/>
      <protection locked="0"/>
    </xf>
    <xf numFmtId="0" fontId="1" fillId="13" borderId="4" xfId="0" applyNumberFormat="1" applyFont="1" applyFill="1" applyBorder="1" applyAlignment="1" applyProtection="1">
      <alignment horizontal="left" vertical="top" wrapText="1"/>
      <protection locked="0"/>
    </xf>
    <xf numFmtId="0" fontId="1" fillId="13" borderId="5" xfId="0" applyNumberFormat="1" applyFont="1" applyFill="1" applyBorder="1" applyAlignment="1" applyProtection="1">
      <alignment horizontal="left" vertical="top" wrapText="1"/>
      <protection locked="0"/>
    </xf>
    <xf numFmtId="0" fontId="4" fillId="13" borderId="6" xfId="0" applyNumberFormat="1" applyFont="1" applyFill="1" applyBorder="1" applyAlignment="1" applyProtection="1">
      <alignment horizontal="left" vertical="center" wrapText="1"/>
    </xf>
    <xf numFmtId="0" fontId="4" fillId="13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2" xfId="0" applyNumberFormat="1" applyFont="1" applyFill="1" applyBorder="1" applyAlignment="1" applyProtection="1">
      <alignment horizontal="left" vertical="center" wrapText="1"/>
      <protection locked="0"/>
    </xf>
    <xf numFmtId="4" fontId="4" fillId="13" borderId="2" xfId="0" applyNumberFormat="1" applyFont="1" applyFill="1" applyBorder="1" applyAlignment="1" applyProtection="1">
      <alignment horizontal="right" vertical="center" wrapText="1"/>
    </xf>
    <xf numFmtId="0" fontId="4" fillId="13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16" borderId="19" xfId="0" applyNumberFormat="1" applyFont="1" applyFill="1" applyBorder="1" applyAlignment="1" applyProtection="1">
      <alignment horizontal="right" vertical="center" wrapText="1"/>
    </xf>
    <xf numFmtId="0" fontId="4" fillId="16" borderId="19" xfId="0" applyNumberFormat="1" applyFont="1" applyFill="1" applyBorder="1" applyAlignment="1" applyProtection="1">
      <alignment horizontal="right" vertical="center" wrapText="1"/>
      <protection locked="0"/>
    </xf>
    <xf numFmtId="4" fontId="4" fillId="16" borderId="7" xfId="0" applyNumberFormat="1" applyFont="1" applyFill="1" applyBorder="1" applyAlignment="1" applyProtection="1">
      <alignment horizontal="right" vertical="center" wrapText="1"/>
    </xf>
    <xf numFmtId="0" fontId="4" fillId="16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15" borderId="2" xfId="0" applyNumberFormat="1" applyFont="1" applyFill="1" applyBorder="1" applyAlignment="1" applyProtection="1">
      <alignment horizontal="left" vertical="center" wrapText="1"/>
    </xf>
    <xf numFmtId="0" fontId="3" fillId="14" borderId="2" xfId="0" applyNumberFormat="1" applyFont="1" applyFill="1" applyBorder="1" applyAlignment="1" applyProtection="1">
      <alignment horizontal="left" vertical="center" wrapText="1"/>
    </xf>
    <xf numFmtId="0" fontId="5" fillId="1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828675</xdr:colOff>
      <xdr:row>1</xdr:row>
      <xdr:rowOff>0</xdr:rowOff>
    </xdr:to>
    <xdr:pic>
      <xdr:nvPicPr>
        <xdr:cNvPr id="1813574192" name="Picture">
          <a:extLst>
            <a:ext uri="{FF2B5EF4-FFF2-40B4-BE49-F238E27FC236}">
              <a16:creationId xmlns:a16="http://schemas.microsoft.com/office/drawing/2014/main" id="{00000000-0008-0000-0000-000030F2186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124"/>
        </a:stretch>
      </xdr:blipFill>
      <xdr:spPr>
        <a:xfrm>
          <a:off x="0" y="0"/>
          <a:ext cx="9715500" cy="1714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6</xdr:col>
      <xdr:colOff>981075</xdr:colOff>
      <xdr:row>0</xdr:row>
      <xdr:rowOff>1476375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180"/>
        </a:stretch>
      </xdr:blipFill>
      <xdr:spPr>
        <a:xfrm>
          <a:off x="28575" y="19050"/>
          <a:ext cx="8286750" cy="1457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53"/>
  <sheetViews>
    <sheetView tabSelected="1"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7.42578125" customWidth="1"/>
    <col min="2" max="2" width="10.85546875" customWidth="1"/>
    <col min="3" max="3" width="47.85546875" bestFit="1"/>
    <col min="4" max="4" width="10" customWidth="1"/>
    <col min="5" max="5" width="7.42578125" customWidth="1"/>
    <col min="6" max="6" width="12.85546875" customWidth="1"/>
    <col min="7" max="7" width="12.7109375" customWidth="1"/>
    <col min="8" max="8" width="11.85546875" customWidth="1"/>
    <col min="9" max="9" width="12.28515625" customWidth="1"/>
    <col min="10" max="10" width="12.5703125" customWidth="1"/>
  </cols>
  <sheetData>
    <row r="1" spans="1:10" ht="135" customHeight="1" x14ac:dyDescent="0.25">
      <c r="A1" s="49"/>
      <c r="B1" s="50"/>
      <c r="C1" s="50"/>
      <c r="D1" s="50"/>
      <c r="E1" s="50"/>
      <c r="F1" s="50"/>
      <c r="G1" s="50"/>
      <c r="H1" s="50"/>
      <c r="I1" s="50"/>
      <c r="J1" s="51"/>
    </row>
    <row r="2" spans="1:10" ht="12" customHeight="1" x14ac:dyDescent="0.25">
      <c r="A2" s="52" t="s">
        <v>3</v>
      </c>
      <c r="B2" s="54" t="s">
        <v>4</v>
      </c>
      <c r="C2" s="54" t="s">
        <v>5</v>
      </c>
      <c r="D2" s="54" t="s">
        <v>6</v>
      </c>
      <c r="E2" s="54" t="s">
        <v>7</v>
      </c>
      <c r="F2" s="54" t="s">
        <v>8</v>
      </c>
      <c r="G2" s="54" t="s">
        <v>9</v>
      </c>
      <c r="H2" s="55"/>
      <c r="I2" s="54" t="s">
        <v>10</v>
      </c>
      <c r="J2" s="56"/>
    </row>
    <row r="3" spans="1:10" ht="9.9499999999999993" customHeight="1" x14ac:dyDescent="0.25">
      <c r="A3" s="53"/>
      <c r="B3" s="55"/>
      <c r="C3" s="55"/>
      <c r="D3" s="55"/>
      <c r="E3" s="55"/>
      <c r="F3" s="55"/>
      <c r="G3" s="1" t="s">
        <v>11</v>
      </c>
      <c r="H3" s="1" t="s">
        <v>12</v>
      </c>
      <c r="I3" s="1" t="s">
        <v>11</v>
      </c>
      <c r="J3" s="2" t="s">
        <v>12</v>
      </c>
    </row>
    <row r="4" spans="1:10" ht="20.100000000000001" customHeight="1" x14ac:dyDescent="0.25">
      <c r="A4" s="24" t="s">
        <v>13</v>
      </c>
      <c r="B4" s="70" t="s">
        <v>110</v>
      </c>
      <c r="C4" s="47"/>
      <c r="D4" s="47"/>
      <c r="E4" s="47"/>
      <c r="F4" s="47"/>
      <c r="G4" s="47"/>
      <c r="H4" s="47"/>
      <c r="I4" s="25">
        <f>SUM(I5,I7)</f>
        <v>148963.04</v>
      </c>
      <c r="J4" s="26">
        <f>SUM(J5+J7)</f>
        <v>191203.94999999998</v>
      </c>
    </row>
    <row r="5" spans="1:10" ht="20.100000000000001" customHeight="1" x14ac:dyDescent="0.25">
      <c r="A5" s="3" t="s">
        <v>15</v>
      </c>
      <c r="B5" s="45" t="s">
        <v>16</v>
      </c>
      <c r="C5" s="46"/>
      <c r="D5" s="46"/>
      <c r="E5" s="46"/>
      <c r="F5" s="46"/>
      <c r="G5" s="46"/>
      <c r="H5" s="46"/>
      <c r="I5" s="4">
        <f>SUM(I6)</f>
        <v>1028.1400000000001</v>
      </c>
      <c r="J5" s="5">
        <f>J6</f>
        <v>1319</v>
      </c>
    </row>
    <row r="6" spans="1:10" ht="89.25" x14ac:dyDescent="0.25">
      <c r="A6" s="6" t="s">
        <v>17</v>
      </c>
      <c r="B6" s="7" t="s">
        <v>18</v>
      </c>
      <c r="C6" s="8" t="s">
        <v>19</v>
      </c>
      <c r="D6" s="7" t="s">
        <v>20</v>
      </c>
      <c r="E6" s="7" t="s">
        <v>21</v>
      </c>
      <c r="F6" s="9">
        <v>1</v>
      </c>
      <c r="G6" s="9">
        <v>1028.1400000000001</v>
      </c>
      <c r="H6" s="9">
        <v>1319</v>
      </c>
      <c r="I6" s="9">
        <v>1028.1400000000001</v>
      </c>
      <c r="J6" s="10">
        <v>1319</v>
      </c>
    </row>
    <row r="7" spans="1:10" ht="20.100000000000001" customHeight="1" x14ac:dyDescent="0.25">
      <c r="A7" s="3" t="s">
        <v>22</v>
      </c>
      <c r="B7" s="45" t="s">
        <v>14</v>
      </c>
      <c r="C7" s="46"/>
      <c r="D7" s="46"/>
      <c r="E7" s="46"/>
      <c r="F7" s="46"/>
      <c r="G7" s="46"/>
      <c r="H7" s="46"/>
      <c r="I7" s="4">
        <f>SUM(I8:I14)</f>
        <v>147934.9</v>
      </c>
      <c r="J7" s="5">
        <f>SUM(J8:J14)</f>
        <v>189884.94999999998</v>
      </c>
    </row>
    <row r="8" spans="1:10" ht="51" x14ac:dyDescent="0.25">
      <c r="A8" s="6" t="s">
        <v>23</v>
      </c>
      <c r="B8" s="7" t="s">
        <v>24</v>
      </c>
      <c r="C8" s="8" t="s">
        <v>25</v>
      </c>
      <c r="D8" s="7" t="s">
        <v>20</v>
      </c>
      <c r="E8" s="7" t="s">
        <v>26</v>
      </c>
      <c r="F8" s="9">
        <v>6824.96</v>
      </c>
      <c r="G8" s="9">
        <f>1.33*0.9</f>
        <v>1.1970000000000001</v>
      </c>
      <c r="H8" s="9">
        <f t="shared" ref="H8:H14" si="0">ROUND(G8*(1+0.2829),2)</f>
        <v>1.54</v>
      </c>
      <c r="I8" s="9">
        <f>ROUND(F8*G8,2)</f>
        <v>8169.48</v>
      </c>
      <c r="J8" s="10">
        <f>ROUND(F8*H8,2)</f>
        <v>10510.44</v>
      </c>
    </row>
    <row r="9" spans="1:10" ht="38.25" x14ac:dyDescent="0.25">
      <c r="A9" s="6" t="s">
        <v>27</v>
      </c>
      <c r="B9" s="7" t="s">
        <v>28</v>
      </c>
      <c r="C9" s="8" t="s">
        <v>29</v>
      </c>
      <c r="D9" s="7" t="s">
        <v>20</v>
      </c>
      <c r="E9" s="7" t="s">
        <v>30</v>
      </c>
      <c r="F9" s="9">
        <v>1791.56</v>
      </c>
      <c r="G9" s="9">
        <f>0.9*0.44</f>
        <v>0.39600000000000002</v>
      </c>
      <c r="H9" s="9">
        <f t="shared" si="0"/>
        <v>0.51</v>
      </c>
      <c r="I9" s="9">
        <f t="shared" ref="I9:I14" si="1">ROUND(F9*G9,2)</f>
        <v>709.46</v>
      </c>
      <c r="J9" s="10">
        <f t="shared" ref="J9:J14" si="2">ROUND(F9*H9,2)</f>
        <v>913.7</v>
      </c>
    </row>
    <row r="10" spans="1:10" ht="89.25" x14ac:dyDescent="0.25">
      <c r="A10" s="6" t="s">
        <v>31</v>
      </c>
      <c r="B10" s="7" t="s">
        <v>32</v>
      </c>
      <c r="C10" s="8" t="s">
        <v>33</v>
      </c>
      <c r="D10" s="7" t="s">
        <v>20</v>
      </c>
      <c r="E10" s="7" t="s">
        <v>34</v>
      </c>
      <c r="F10" s="9">
        <v>204.75</v>
      </c>
      <c r="G10" s="9">
        <f>0.9*657.14</f>
        <v>591.42600000000004</v>
      </c>
      <c r="H10" s="9">
        <f t="shared" si="0"/>
        <v>758.74</v>
      </c>
      <c r="I10" s="9">
        <f t="shared" si="1"/>
        <v>121094.47</v>
      </c>
      <c r="J10" s="10">
        <f t="shared" si="2"/>
        <v>155352.01999999999</v>
      </c>
    </row>
    <row r="11" spans="1:10" ht="51" x14ac:dyDescent="0.25">
      <c r="A11" s="6" t="s">
        <v>35</v>
      </c>
      <c r="B11" s="7" t="s">
        <v>36</v>
      </c>
      <c r="C11" s="8" t="s">
        <v>37</v>
      </c>
      <c r="D11" s="7" t="s">
        <v>20</v>
      </c>
      <c r="E11" s="7" t="s">
        <v>38</v>
      </c>
      <c r="F11" s="9">
        <v>12530.7</v>
      </c>
      <c r="G11" s="9">
        <f>0.9*0.76</f>
        <v>0.68400000000000005</v>
      </c>
      <c r="H11" s="9">
        <f t="shared" si="0"/>
        <v>0.88</v>
      </c>
      <c r="I11" s="9">
        <f t="shared" si="1"/>
        <v>8571</v>
      </c>
      <c r="J11" s="10">
        <f t="shared" si="2"/>
        <v>11027.02</v>
      </c>
    </row>
    <row r="12" spans="1:10" ht="38.25" x14ac:dyDescent="0.25">
      <c r="A12" s="6" t="s">
        <v>39</v>
      </c>
      <c r="B12" s="7" t="s">
        <v>28</v>
      </c>
      <c r="C12" s="8" t="s">
        <v>29</v>
      </c>
      <c r="D12" s="7" t="s">
        <v>20</v>
      </c>
      <c r="E12" s="7" t="s">
        <v>30</v>
      </c>
      <c r="F12" s="9">
        <v>21089.25</v>
      </c>
      <c r="G12" s="9">
        <f>0.9*0.44</f>
        <v>0.39600000000000002</v>
      </c>
      <c r="H12" s="9">
        <f t="shared" si="0"/>
        <v>0.51</v>
      </c>
      <c r="I12" s="9">
        <f t="shared" si="1"/>
        <v>8351.34</v>
      </c>
      <c r="J12" s="10">
        <f t="shared" si="2"/>
        <v>10755.52</v>
      </c>
    </row>
    <row r="13" spans="1:10" ht="38.25" x14ac:dyDescent="0.25">
      <c r="A13" s="6" t="s">
        <v>40</v>
      </c>
      <c r="B13" s="7" t="s">
        <v>41</v>
      </c>
      <c r="C13" s="8" t="s">
        <v>42</v>
      </c>
      <c r="D13" s="7" t="s">
        <v>20</v>
      </c>
      <c r="E13" s="7" t="s">
        <v>30</v>
      </c>
      <c r="F13" s="9">
        <v>233.56</v>
      </c>
      <c r="G13" s="9">
        <f>0.9*0.74</f>
        <v>0.66600000000000004</v>
      </c>
      <c r="H13" s="9">
        <f t="shared" si="0"/>
        <v>0.85</v>
      </c>
      <c r="I13" s="9">
        <f t="shared" si="1"/>
        <v>155.55000000000001</v>
      </c>
      <c r="J13" s="10">
        <f t="shared" si="2"/>
        <v>198.53</v>
      </c>
    </row>
    <row r="14" spans="1:10" ht="38.25" x14ac:dyDescent="0.25">
      <c r="A14" s="6" t="s">
        <v>43</v>
      </c>
      <c r="B14" s="7" t="s">
        <v>41</v>
      </c>
      <c r="C14" s="8" t="s">
        <v>42</v>
      </c>
      <c r="D14" s="7" t="s">
        <v>20</v>
      </c>
      <c r="E14" s="7" t="s">
        <v>30</v>
      </c>
      <c r="F14" s="9">
        <v>1326.73</v>
      </c>
      <c r="G14" s="9">
        <f>0.9*0.74</f>
        <v>0.66600000000000004</v>
      </c>
      <c r="H14" s="9">
        <f t="shared" si="0"/>
        <v>0.85</v>
      </c>
      <c r="I14" s="9">
        <f t="shared" si="1"/>
        <v>883.6</v>
      </c>
      <c r="J14" s="10">
        <f t="shared" si="2"/>
        <v>1127.72</v>
      </c>
    </row>
    <row r="15" spans="1:10" ht="20.100000000000001" customHeight="1" x14ac:dyDescent="0.25">
      <c r="A15" s="21" t="s">
        <v>44</v>
      </c>
      <c r="B15" s="71" t="s">
        <v>111</v>
      </c>
      <c r="C15" s="48"/>
      <c r="D15" s="48"/>
      <c r="E15" s="48"/>
      <c r="F15" s="48"/>
      <c r="G15" s="48"/>
      <c r="H15" s="48"/>
      <c r="I15" s="22">
        <f>SUM(I16,I19,I26,I36)</f>
        <v>102028.38</v>
      </c>
      <c r="J15" s="23">
        <f>SUM(J16,J19,J26,J36)</f>
        <v>131366.05999999997</v>
      </c>
    </row>
    <row r="16" spans="1:10" ht="20.100000000000001" customHeight="1" x14ac:dyDescent="0.25">
      <c r="A16" s="3" t="s">
        <v>45</v>
      </c>
      <c r="B16" s="45" t="s">
        <v>46</v>
      </c>
      <c r="C16" s="46"/>
      <c r="D16" s="46"/>
      <c r="E16" s="46"/>
      <c r="F16" s="46"/>
      <c r="G16" s="46"/>
      <c r="H16" s="46"/>
      <c r="I16" s="4">
        <f>SUM(I17:I18)</f>
        <v>3307.12</v>
      </c>
      <c r="J16" s="5">
        <f>SUM(J17:J18)</f>
        <v>4716.3999999999996</v>
      </c>
    </row>
    <row r="17" spans="1:10" ht="25.5" x14ac:dyDescent="0.25">
      <c r="A17" s="6" t="s">
        <v>47</v>
      </c>
      <c r="B17" s="7" t="s">
        <v>48</v>
      </c>
      <c r="C17" s="8" t="s">
        <v>49</v>
      </c>
      <c r="D17" s="7" t="s">
        <v>20</v>
      </c>
      <c r="E17" s="7" t="s">
        <v>50</v>
      </c>
      <c r="F17" s="9">
        <v>538.28</v>
      </c>
      <c r="G17" s="9">
        <f>0.9*4.97</f>
        <v>4.4729999999999999</v>
      </c>
      <c r="H17" s="9">
        <v>6.38</v>
      </c>
      <c r="I17" s="9">
        <f>ROUND(F17*G17,2)</f>
        <v>2407.73</v>
      </c>
      <c r="J17" s="10">
        <f>ROUND(F17*H17,2)</f>
        <v>3434.23</v>
      </c>
    </row>
    <row r="18" spans="1:10" ht="25.5" x14ac:dyDescent="0.25">
      <c r="A18" s="6" t="s">
        <v>51</v>
      </c>
      <c r="B18" s="7" t="s">
        <v>52</v>
      </c>
      <c r="C18" s="8" t="s">
        <v>53</v>
      </c>
      <c r="D18" s="7" t="s">
        <v>20</v>
      </c>
      <c r="E18" s="7" t="s">
        <v>54</v>
      </c>
      <c r="F18" s="9">
        <v>71.790000000000006</v>
      </c>
      <c r="G18" s="9">
        <f>0.9*13.92</f>
        <v>12.528</v>
      </c>
      <c r="H18" s="9">
        <v>17.86</v>
      </c>
      <c r="I18" s="9">
        <f>ROUND(F18*G18,2)</f>
        <v>899.39</v>
      </c>
      <c r="J18" s="10">
        <f>ROUND(F18*H18,2)</f>
        <v>1282.17</v>
      </c>
    </row>
    <row r="19" spans="1:10" ht="20.100000000000001" customHeight="1" x14ac:dyDescent="0.25">
      <c r="A19" s="3" t="s">
        <v>55</v>
      </c>
      <c r="B19" s="45" t="s">
        <v>56</v>
      </c>
      <c r="C19" s="46"/>
      <c r="D19" s="46"/>
      <c r="E19" s="46"/>
      <c r="F19" s="46"/>
      <c r="G19" s="46"/>
      <c r="H19" s="46"/>
      <c r="I19" s="4">
        <f>SUM(I20:I25)</f>
        <v>23456.81</v>
      </c>
      <c r="J19" s="5">
        <f>SUM(J20:J25)</f>
        <v>30052.839999999997</v>
      </c>
    </row>
    <row r="20" spans="1:10" x14ac:dyDescent="0.25">
      <c r="A20" s="6" t="s">
        <v>57</v>
      </c>
      <c r="B20" s="7" t="s">
        <v>58</v>
      </c>
      <c r="C20" s="8" t="s">
        <v>59</v>
      </c>
      <c r="D20" s="7" t="s">
        <v>20</v>
      </c>
      <c r="E20" s="7" t="s">
        <v>21</v>
      </c>
      <c r="F20" s="9">
        <v>101</v>
      </c>
      <c r="G20" s="9">
        <f>0.9*74</f>
        <v>66.600000000000009</v>
      </c>
      <c r="H20" s="9">
        <f t="shared" ref="H20:H25" si="3">ROUND(G20*(1+0.2829),2)</f>
        <v>85.44</v>
      </c>
      <c r="I20" s="9">
        <f>ROUND(F20*G20,2)</f>
        <v>6726.6</v>
      </c>
      <c r="J20" s="10">
        <f>ROUND(F20*H20,2)</f>
        <v>8629.44</v>
      </c>
    </row>
    <row r="21" spans="1:10" ht="25.5" x14ac:dyDescent="0.25">
      <c r="A21" s="6" t="s">
        <v>60</v>
      </c>
      <c r="B21" s="7" t="s">
        <v>61</v>
      </c>
      <c r="C21" s="8" t="s">
        <v>62</v>
      </c>
      <c r="D21" s="7" t="s">
        <v>20</v>
      </c>
      <c r="E21" s="7" t="s">
        <v>63</v>
      </c>
      <c r="F21" s="9">
        <v>682.67</v>
      </c>
      <c r="G21" s="9">
        <f>0.9*3.29</f>
        <v>2.9610000000000003</v>
      </c>
      <c r="H21" s="9">
        <f t="shared" si="3"/>
        <v>3.8</v>
      </c>
      <c r="I21" s="9">
        <f t="shared" ref="I21:I25" si="4">ROUND(F21*G21,2)</f>
        <v>2021.39</v>
      </c>
      <c r="J21" s="10">
        <f t="shared" ref="J21:J25" si="5">ROUND(F21*H21,2)</f>
        <v>2594.15</v>
      </c>
    </row>
    <row r="22" spans="1:10" ht="38.25" x14ac:dyDescent="0.25">
      <c r="A22" s="6" t="s">
        <v>64</v>
      </c>
      <c r="B22" s="7" t="s">
        <v>65</v>
      </c>
      <c r="C22" s="8" t="s">
        <v>66</v>
      </c>
      <c r="D22" s="7" t="s">
        <v>20</v>
      </c>
      <c r="E22" s="7" t="s">
        <v>67</v>
      </c>
      <c r="F22" s="9">
        <v>1327.8</v>
      </c>
      <c r="G22" s="9">
        <f>0.9*3.19</f>
        <v>2.871</v>
      </c>
      <c r="H22" s="9">
        <f t="shared" si="3"/>
        <v>3.68</v>
      </c>
      <c r="I22" s="9">
        <f t="shared" si="4"/>
        <v>3812.11</v>
      </c>
      <c r="J22" s="10">
        <f t="shared" si="5"/>
        <v>4886.3</v>
      </c>
    </row>
    <row r="23" spans="1:10" ht="25.5" x14ac:dyDescent="0.25">
      <c r="A23" s="6" t="s">
        <v>68</v>
      </c>
      <c r="B23" s="7" t="s">
        <v>69</v>
      </c>
      <c r="C23" s="8" t="s">
        <v>70</v>
      </c>
      <c r="D23" s="7" t="s">
        <v>20</v>
      </c>
      <c r="E23" s="7" t="s">
        <v>26</v>
      </c>
      <c r="F23" s="9">
        <v>2275.5700000000002</v>
      </c>
      <c r="G23" s="9">
        <f>0.9*0.73</f>
        <v>0.65700000000000003</v>
      </c>
      <c r="H23" s="9">
        <f t="shared" si="3"/>
        <v>0.84</v>
      </c>
      <c r="I23" s="9">
        <f t="shared" si="4"/>
        <v>1495.05</v>
      </c>
      <c r="J23" s="10">
        <f t="shared" si="5"/>
        <v>1911.48</v>
      </c>
    </row>
    <row r="24" spans="1:10" ht="38.25" x14ac:dyDescent="0.25">
      <c r="A24" s="6" t="s">
        <v>71</v>
      </c>
      <c r="B24" s="7" t="s">
        <v>72</v>
      </c>
      <c r="C24" s="8" t="s">
        <v>73</v>
      </c>
      <c r="D24" s="7" t="s">
        <v>20</v>
      </c>
      <c r="E24" s="7" t="s">
        <v>30</v>
      </c>
      <c r="F24" s="9">
        <v>11673.66</v>
      </c>
      <c r="G24" s="9">
        <f>0.9*0.47</f>
        <v>0.42299999999999999</v>
      </c>
      <c r="H24" s="9">
        <f t="shared" si="3"/>
        <v>0.54</v>
      </c>
      <c r="I24" s="9">
        <f t="shared" si="4"/>
        <v>4937.96</v>
      </c>
      <c r="J24" s="10">
        <f t="shared" si="5"/>
        <v>6303.78</v>
      </c>
    </row>
    <row r="25" spans="1:10" ht="102" x14ac:dyDescent="0.25">
      <c r="A25" s="6" t="s">
        <v>74</v>
      </c>
      <c r="B25" s="7" t="s">
        <v>75</v>
      </c>
      <c r="C25" s="8" t="s">
        <v>76</v>
      </c>
      <c r="D25" s="7" t="s">
        <v>20</v>
      </c>
      <c r="E25" s="7" t="s">
        <v>34</v>
      </c>
      <c r="F25" s="9">
        <v>341.34</v>
      </c>
      <c r="G25" s="9">
        <f>0.9*14.53</f>
        <v>13.077</v>
      </c>
      <c r="H25" s="9">
        <f t="shared" si="3"/>
        <v>16.78</v>
      </c>
      <c r="I25" s="9">
        <f t="shared" si="4"/>
        <v>4463.7</v>
      </c>
      <c r="J25" s="10">
        <f t="shared" si="5"/>
        <v>5727.69</v>
      </c>
    </row>
    <row r="26" spans="1:10" ht="20.100000000000001" customHeight="1" x14ac:dyDescent="0.25">
      <c r="A26" s="3" t="s">
        <v>77</v>
      </c>
      <c r="B26" s="45" t="s">
        <v>78</v>
      </c>
      <c r="C26" s="46"/>
      <c r="D26" s="46"/>
      <c r="E26" s="46"/>
      <c r="F26" s="46"/>
      <c r="G26" s="46"/>
      <c r="H26" s="46"/>
      <c r="I26" s="4">
        <f>SUM(I27:I35)</f>
        <v>53061.780000000006</v>
      </c>
      <c r="J26" s="5">
        <f>SUM(J27:J35)</f>
        <v>68113.609999999986</v>
      </c>
    </row>
    <row r="27" spans="1:10" ht="38.25" x14ac:dyDescent="0.25">
      <c r="A27" s="6" t="s">
        <v>79</v>
      </c>
      <c r="B27" s="7" t="s">
        <v>80</v>
      </c>
      <c r="C27" s="8" t="s">
        <v>81</v>
      </c>
      <c r="D27" s="7" t="s">
        <v>20</v>
      </c>
      <c r="E27" s="7" t="s">
        <v>26</v>
      </c>
      <c r="F27" s="9">
        <v>1921.19</v>
      </c>
      <c r="G27" s="9">
        <f>0.9*5.92</f>
        <v>5.3280000000000003</v>
      </c>
      <c r="H27" s="9">
        <f t="shared" ref="H27:H35" si="6">ROUND(G27*(1+0.2829),2)</f>
        <v>6.84</v>
      </c>
      <c r="I27" s="9">
        <f>ROUND(F27*G27,2)</f>
        <v>10236.1</v>
      </c>
      <c r="J27" s="10">
        <f>ROUND(F27*H27,2)</f>
        <v>13140.94</v>
      </c>
    </row>
    <row r="28" spans="1:10" ht="38.25" x14ac:dyDescent="0.25">
      <c r="A28" s="6" t="s">
        <v>82</v>
      </c>
      <c r="B28" s="7" t="s">
        <v>28</v>
      </c>
      <c r="C28" s="8" t="s">
        <v>29</v>
      </c>
      <c r="D28" s="7" t="s">
        <v>20</v>
      </c>
      <c r="E28" s="7" t="s">
        <v>30</v>
      </c>
      <c r="F28" s="9">
        <v>1210.3499999999999</v>
      </c>
      <c r="G28" s="9">
        <f>0.9*0.44</f>
        <v>0.39600000000000002</v>
      </c>
      <c r="H28" s="9">
        <f t="shared" si="6"/>
        <v>0.51</v>
      </c>
      <c r="I28" s="9">
        <f t="shared" ref="I28:I35" si="7">ROUND(F28*G28,2)</f>
        <v>479.3</v>
      </c>
      <c r="J28" s="10">
        <f t="shared" ref="J28:J35" si="8">ROUND(F28*H28,2)</f>
        <v>617.28</v>
      </c>
    </row>
    <row r="29" spans="1:10" ht="51" x14ac:dyDescent="0.25">
      <c r="A29" s="6" t="s">
        <v>83</v>
      </c>
      <c r="B29" s="7" t="s">
        <v>24</v>
      </c>
      <c r="C29" s="8" t="s">
        <v>25</v>
      </c>
      <c r="D29" s="7" t="s">
        <v>20</v>
      </c>
      <c r="E29" s="7" t="s">
        <v>26</v>
      </c>
      <c r="F29" s="9">
        <v>1921.19</v>
      </c>
      <c r="G29" s="9">
        <f>0.9*1.33</f>
        <v>1.1970000000000001</v>
      </c>
      <c r="H29" s="9">
        <f t="shared" si="6"/>
        <v>1.54</v>
      </c>
      <c r="I29" s="9">
        <f t="shared" si="7"/>
        <v>2299.66</v>
      </c>
      <c r="J29" s="10">
        <f t="shared" si="8"/>
        <v>2958.63</v>
      </c>
    </row>
    <row r="30" spans="1:10" ht="38.25" x14ac:dyDescent="0.25">
      <c r="A30" s="6" t="s">
        <v>84</v>
      </c>
      <c r="B30" s="7" t="s">
        <v>28</v>
      </c>
      <c r="C30" s="8" t="s">
        <v>29</v>
      </c>
      <c r="D30" s="7" t="s">
        <v>20</v>
      </c>
      <c r="E30" s="7" t="s">
        <v>30</v>
      </c>
      <c r="F30" s="9">
        <v>504.3</v>
      </c>
      <c r="G30" s="9">
        <f>0.9*0.44</f>
        <v>0.39600000000000002</v>
      </c>
      <c r="H30" s="9">
        <f t="shared" si="6"/>
        <v>0.51</v>
      </c>
      <c r="I30" s="9">
        <f t="shared" si="7"/>
        <v>199.7</v>
      </c>
      <c r="J30" s="10">
        <f t="shared" si="8"/>
        <v>257.19</v>
      </c>
    </row>
    <row r="31" spans="1:10" ht="89.25" x14ac:dyDescent="0.25">
      <c r="A31" s="6" t="s">
        <v>85</v>
      </c>
      <c r="B31" s="7" t="s">
        <v>32</v>
      </c>
      <c r="C31" s="8" t="s">
        <v>33</v>
      </c>
      <c r="D31" s="7" t="s">
        <v>20</v>
      </c>
      <c r="E31" s="7" t="s">
        <v>34</v>
      </c>
      <c r="F31" s="9">
        <v>57.65</v>
      </c>
      <c r="G31" s="9">
        <f>0.9*657.14</f>
        <v>591.42600000000004</v>
      </c>
      <c r="H31" s="9">
        <f t="shared" si="6"/>
        <v>758.74</v>
      </c>
      <c r="I31" s="9">
        <f t="shared" si="7"/>
        <v>34095.71</v>
      </c>
      <c r="J31" s="10">
        <f t="shared" si="8"/>
        <v>43741.36</v>
      </c>
    </row>
    <row r="32" spans="1:10" ht="38.25" x14ac:dyDescent="0.25">
      <c r="A32" s="6" t="s">
        <v>86</v>
      </c>
      <c r="B32" s="7" t="s">
        <v>28</v>
      </c>
      <c r="C32" s="8" t="s">
        <v>29</v>
      </c>
      <c r="D32" s="7" t="s">
        <v>20</v>
      </c>
      <c r="E32" s="7" t="s">
        <v>30</v>
      </c>
      <c r="F32" s="9">
        <v>3528.19</v>
      </c>
      <c r="G32" s="9">
        <f>0.9*0.44</f>
        <v>0.39600000000000002</v>
      </c>
      <c r="H32" s="9">
        <f t="shared" si="6"/>
        <v>0.51</v>
      </c>
      <c r="I32" s="9">
        <f t="shared" si="7"/>
        <v>1397.16</v>
      </c>
      <c r="J32" s="10">
        <f t="shared" si="8"/>
        <v>1799.38</v>
      </c>
    </row>
    <row r="33" spans="1:10" ht="51" x14ac:dyDescent="0.25">
      <c r="A33" s="6" t="s">
        <v>87</v>
      </c>
      <c r="B33" s="7" t="s">
        <v>36</v>
      </c>
      <c r="C33" s="8" t="s">
        <v>37</v>
      </c>
      <c r="D33" s="7" t="s">
        <v>20</v>
      </c>
      <c r="E33" s="7" t="s">
        <v>38</v>
      </c>
      <c r="F33" s="9">
        <v>5937.95</v>
      </c>
      <c r="G33" s="9">
        <f>0.9*0.76</f>
        <v>0.68400000000000005</v>
      </c>
      <c r="H33" s="9">
        <f t="shared" si="6"/>
        <v>0.88</v>
      </c>
      <c r="I33" s="9">
        <f t="shared" si="7"/>
        <v>4061.56</v>
      </c>
      <c r="J33" s="10">
        <f t="shared" si="8"/>
        <v>5225.3999999999996</v>
      </c>
    </row>
    <row r="34" spans="1:10" ht="38.25" x14ac:dyDescent="0.25">
      <c r="A34" s="6" t="s">
        <v>88</v>
      </c>
      <c r="B34" s="7" t="s">
        <v>41</v>
      </c>
      <c r="C34" s="8" t="s">
        <v>42</v>
      </c>
      <c r="D34" s="7" t="s">
        <v>20</v>
      </c>
      <c r="E34" s="7" t="s">
        <v>30</v>
      </c>
      <c r="F34" s="9">
        <v>65.77</v>
      </c>
      <c r="G34" s="9">
        <f>0.9*0.74</f>
        <v>0.66600000000000004</v>
      </c>
      <c r="H34" s="9">
        <f t="shared" si="6"/>
        <v>0.85</v>
      </c>
      <c r="I34" s="9">
        <f t="shared" si="7"/>
        <v>43.8</v>
      </c>
      <c r="J34" s="10">
        <f t="shared" si="8"/>
        <v>55.9</v>
      </c>
    </row>
    <row r="35" spans="1:10" ht="38.25" x14ac:dyDescent="0.25">
      <c r="A35" s="6" t="s">
        <v>89</v>
      </c>
      <c r="B35" s="7" t="s">
        <v>41</v>
      </c>
      <c r="C35" s="8" t="s">
        <v>42</v>
      </c>
      <c r="D35" s="7" t="s">
        <v>20</v>
      </c>
      <c r="E35" s="7" t="s">
        <v>30</v>
      </c>
      <c r="F35" s="9">
        <v>373.56</v>
      </c>
      <c r="G35" s="9">
        <f>0.9*0.74</f>
        <v>0.66600000000000004</v>
      </c>
      <c r="H35" s="9">
        <f t="shared" si="6"/>
        <v>0.85</v>
      </c>
      <c r="I35" s="9">
        <f t="shared" si="7"/>
        <v>248.79</v>
      </c>
      <c r="J35" s="10">
        <f t="shared" si="8"/>
        <v>317.52999999999997</v>
      </c>
    </row>
    <row r="36" spans="1:10" ht="20.100000000000001" customHeight="1" x14ac:dyDescent="0.25">
      <c r="A36" s="3" t="s">
        <v>90</v>
      </c>
      <c r="B36" s="45" t="s">
        <v>91</v>
      </c>
      <c r="C36" s="46"/>
      <c r="D36" s="46"/>
      <c r="E36" s="46"/>
      <c r="F36" s="46"/>
      <c r="G36" s="46"/>
      <c r="H36" s="46"/>
      <c r="I36" s="4">
        <f>SUM(I37:I38)</f>
        <v>22202.670000000002</v>
      </c>
      <c r="J36" s="5">
        <f>SUM(J37:J38)</f>
        <v>28483.21</v>
      </c>
    </row>
    <row r="37" spans="1:10" ht="51" x14ac:dyDescent="0.25">
      <c r="A37" s="6" t="s">
        <v>92</v>
      </c>
      <c r="B37" s="7" t="s">
        <v>93</v>
      </c>
      <c r="C37" s="8" t="s">
        <v>94</v>
      </c>
      <c r="D37" s="7" t="s">
        <v>20</v>
      </c>
      <c r="E37" s="7" t="s">
        <v>50</v>
      </c>
      <c r="F37" s="9">
        <v>7.9</v>
      </c>
      <c r="G37" s="9">
        <f>0.9*26.31</f>
        <v>23.678999999999998</v>
      </c>
      <c r="H37" s="9">
        <f>ROUND(G37*(1+0.2829),2)</f>
        <v>30.38</v>
      </c>
      <c r="I37" s="9">
        <f>ROUND(F37*G37,2)</f>
        <v>187.06</v>
      </c>
      <c r="J37" s="10">
        <f>ROUND(F37*H37,2)</f>
        <v>240</v>
      </c>
    </row>
    <row r="38" spans="1:10" ht="76.5" x14ac:dyDescent="0.25">
      <c r="A38" s="6" t="s">
        <v>95</v>
      </c>
      <c r="B38" s="7" t="s">
        <v>96</v>
      </c>
      <c r="C38" s="8" t="s">
        <v>97</v>
      </c>
      <c r="D38" s="7" t="s">
        <v>20</v>
      </c>
      <c r="E38" s="7" t="s">
        <v>50</v>
      </c>
      <c r="F38" s="9">
        <v>757.8</v>
      </c>
      <c r="G38" s="9">
        <f>0.9*32.28</f>
        <v>29.052000000000003</v>
      </c>
      <c r="H38" s="9">
        <f>ROUND(G38*(1+0.2829),2)</f>
        <v>37.270000000000003</v>
      </c>
      <c r="I38" s="9">
        <f>ROUND(F38*G38,2)</f>
        <v>22015.61</v>
      </c>
      <c r="J38" s="10">
        <f>ROUND(F38*H38,2)</f>
        <v>28243.21</v>
      </c>
    </row>
    <row r="39" spans="1:10" ht="15" customHeight="1" x14ac:dyDescent="0.25">
      <c r="A39" s="11"/>
      <c r="B39" s="12"/>
      <c r="C39" s="12"/>
      <c r="D39" s="12"/>
      <c r="E39" s="12"/>
      <c r="F39" s="12"/>
      <c r="G39" s="12"/>
      <c r="H39" s="42" t="s">
        <v>98</v>
      </c>
      <c r="I39" s="43"/>
      <c r="J39" s="5">
        <f>SUM(I15,I4)</f>
        <v>250991.42</v>
      </c>
    </row>
    <row r="40" spans="1:10" ht="15" customHeight="1" x14ac:dyDescent="0.25">
      <c r="A40" s="11"/>
      <c r="B40" s="12"/>
      <c r="C40" s="12"/>
      <c r="D40" s="12"/>
      <c r="E40" s="12"/>
      <c r="F40" s="12"/>
      <c r="G40" s="12"/>
      <c r="H40" s="42" t="s">
        <v>99</v>
      </c>
      <c r="I40" s="43"/>
      <c r="J40" s="5">
        <f>SUM(J15,J4)</f>
        <v>322570.00999999995</v>
      </c>
    </row>
    <row r="41" spans="1:10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5"/>
    </row>
    <row r="42" spans="1:10" x14ac:dyDescent="0.25">
      <c r="A42" s="13"/>
      <c r="B42" s="14"/>
      <c r="C42" s="14"/>
      <c r="D42" s="14"/>
      <c r="E42" s="14"/>
      <c r="F42" s="14"/>
      <c r="G42" s="14"/>
      <c r="H42" s="14"/>
      <c r="I42" s="14"/>
      <c r="J42" s="15"/>
    </row>
    <row r="43" spans="1:10" x14ac:dyDescent="0.25">
      <c r="A43" s="13"/>
      <c r="B43" s="14"/>
      <c r="C43" s="14"/>
      <c r="D43" s="14"/>
      <c r="E43" s="14"/>
      <c r="F43" s="14"/>
      <c r="G43" s="14"/>
      <c r="H43" s="14"/>
      <c r="I43" s="14"/>
      <c r="J43" s="15"/>
    </row>
    <row r="44" spans="1:10" x14ac:dyDescent="0.25">
      <c r="A44" s="13"/>
      <c r="B44" s="14"/>
      <c r="C44" s="14"/>
      <c r="D44" s="14"/>
      <c r="E44" s="14"/>
      <c r="F44" s="14"/>
      <c r="G44" s="14"/>
      <c r="H44" s="14"/>
      <c r="I44" s="14"/>
      <c r="J44" s="15"/>
    </row>
    <row r="45" spans="1:10" x14ac:dyDescent="0.25">
      <c r="A45" s="13"/>
      <c r="B45" s="14"/>
      <c r="C45" s="14"/>
      <c r="D45" s="14"/>
      <c r="E45" s="14"/>
      <c r="F45" s="14"/>
      <c r="G45" s="14"/>
      <c r="H45" s="14"/>
      <c r="I45" s="14"/>
      <c r="J45" s="15"/>
    </row>
    <row r="46" spans="1:10" x14ac:dyDescent="0.25">
      <c r="A46" s="13"/>
      <c r="B46" s="14"/>
      <c r="C46" s="16"/>
      <c r="D46" s="14"/>
      <c r="E46" s="14"/>
      <c r="F46" s="16"/>
      <c r="G46" s="16"/>
      <c r="H46" s="16"/>
      <c r="I46" s="16"/>
      <c r="J46" s="15"/>
    </row>
    <row r="47" spans="1:10" x14ac:dyDescent="0.25">
      <c r="A47" s="13"/>
      <c r="B47" s="14"/>
      <c r="C47" s="17" t="s">
        <v>0</v>
      </c>
      <c r="D47" s="14"/>
      <c r="E47" s="14"/>
      <c r="F47" s="44" t="s">
        <v>2</v>
      </c>
      <c r="G47" s="44"/>
      <c r="H47" s="44"/>
      <c r="I47" s="44"/>
      <c r="J47" s="15"/>
    </row>
    <row r="48" spans="1:10" x14ac:dyDescent="0.25">
      <c r="A48" s="13"/>
      <c r="B48" s="14"/>
      <c r="C48" s="17" t="s">
        <v>1</v>
      </c>
      <c r="D48" s="14"/>
      <c r="E48" s="14"/>
      <c r="F48" s="14"/>
      <c r="G48" s="14"/>
      <c r="H48" s="14"/>
      <c r="I48" s="14"/>
      <c r="J48" s="15"/>
    </row>
    <row r="49" spans="1:10" x14ac:dyDescent="0.25">
      <c r="A49" s="13"/>
      <c r="B49" s="14"/>
      <c r="C49" s="14"/>
      <c r="D49" s="14"/>
      <c r="E49" s="14"/>
      <c r="F49" s="14"/>
      <c r="G49" s="14"/>
      <c r="H49" s="14"/>
      <c r="I49" s="14"/>
      <c r="J49" s="15"/>
    </row>
    <row r="50" spans="1:10" x14ac:dyDescent="0.25">
      <c r="A50" s="13"/>
      <c r="B50" s="14"/>
      <c r="C50" s="14"/>
      <c r="D50" s="14"/>
      <c r="E50" s="14"/>
      <c r="F50" s="14"/>
      <c r="G50" s="14"/>
      <c r="H50" s="14"/>
      <c r="I50" s="14"/>
      <c r="J50" s="15"/>
    </row>
    <row r="51" spans="1:10" x14ac:dyDescent="0.25">
      <c r="A51" s="13"/>
      <c r="B51" s="14"/>
      <c r="C51" s="14"/>
      <c r="D51" s="14"/>
      <c r="E51" s="14"/>
      <c r="F51" s="14"/>
      <c r="G51" s="14"/>
      <c r="H51" s="14"/>
      <c r="I51" s="14"/>
      <c r="J51" s="15"/>
    </row>
    <row r="52" spans="1:10" x14ac:dyDescent="0.25">
      <c r="A52" s="13"/>
      <c r="B52" s="14"/>
      <c r="C52" s="14"/>
      <c r="D52" s="14"/>
      <c r="E52" s="14"/>
      <c r="F52" s="14"/>
      <c r="G52" s="14"/>
      <c r="H52" s="14"/>
      <c r="I52" s="14"/>
      <c r="J52" s="15"/>
    </row>
    <row r="53" spans="1:10" ht="15.75" thickBot="1" x14ac:dyDescent="0.3">
      <c r="A53" s="18"/>
      <c r="B53" s="19"/>
      <c r="C53" s="19"/>
      <c r="D53" s="19"/>
      <c r="E53" s="19"/>
      <c r="F53" s="19"/>
      <c r="G53" s="19"/>
      <c r="H53" s="19"/>
      <c r="I53" s="19"/>
      <c r="J53" s="20"/>
    </row>
  </sheetData>
  <mergeCells count="20">
    <mergeCell ref="A1:J1"/>
    <mergeCell ref="A2:A3"/>
    <mergeCell ref="B2:B3"/>
    <mergeCell ref="C2:C3"/>
    <mergeCell ref="D2:D3"/>
    <mergeCell ref="E2:E3"/>
    <mergeCell ref="F2:F3"/>
    <mergeCell ref="G2:H2"/>
    <mergeCell ref="I2:J2"/>
    <mergeCell ref="B4:H4"/>
    <mergeCell ref="B5:H5"/>
    <mergeCell ref="B7:H7"/>
    <mergeCell ref="B15:H15"/>
    <mergeCell ref="B16:H16"/>
    <mergeCell ref="H39:I39"/>
    <mergeCell ref="H40:I40"/>
    <mergeCell ref="F47:I47"/>
    <mergeCell ref="B19:H19"/>
    <mergeCell ref="B26:H26"/>
    <mergeCell ref="B36:H36"/>
  </mergeCells>
  <pageMargins left="0.27777777777777779" right="0.27777777777777779" top="0.27777777777777779" bottom="0.27777777777777779" header="0" footer="0"/>
  <pageSetup scale="69" fitToHeight="0" orientation="portrait" r:id="rId1"/>
  <rowBreaks count="1" manualBreakCount="1">
    <brk id="2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1"/>
  <sheetViews>
    <sheetView view="pageBreakPreview" zoomScaleNormal="100" zoomScaleSheetLayoutView="100" workbookViewId="0">
      <selection activeCell="D15" sqref="D15:F16"/>
    </sheetView>
  </sheetViews>
  <sheetFormatPr defaultRowHeight="15" x14ac:dyDescent="0.25"/>
  <cols>
    <col min="2" max="2" width="43.7109375" customWidth="1"/>
    <col min="3" max="3" width="16.28515625" customWidth="1"/>
    <col min="4" max="4" width="14" customWidth="1"/>
    <col min="5" max="5" width="14.5703125" customWidth="1"/>
    <col min="6" max="6" width="12.28515625" customWidth="1"/>
    <col min="7" max="7" width="15.28515625" customWidth="1"/>
  </cols>
  <sheetData>
    <row r="1" spans="1:7" ht="117.95" customHeight="1" x14ac:dyDescent="0.25">
      <c r="A1" s="58"/>
      <c r="B1" s="59"/>
      <c r="C1" s="59"/>
      <c r="D1" s="59"/>
      <c r="E1" s="59"/>
      <c r="F1" s="59"/>
      <c r="G1" s="60"/>
    </row>
    <row r="2" spans="1:7" ht="15.95" customHeight="1" x14ac:dyDescent="0.25">
      <c r="A2" s="27" t="s">
        <v>100</v>
      </c>
      <c r="B2" s="28" t="s">
        <v>101</v>
      </c>
      <c r="C2" s="28" t="s">
        <v>102</v>
      </c>
      <c r="D2" s="28" t="s">
        <v>103</v>
      </c>
      <c r="E2" s="28" t="s">
        <v>104</v>
      </c>
      <c r="F2" s="28" t="s">
        <v>105</v>
      </c>
      <c r="G2" s="29" t="s">
        <v>106</v>
      </c>
    </row>
    <row r="3" spans="1:7" ht="18" customHeight="1" x14ac:dyDescent="0.25">
      <c r="A3" s="61" t="s">
        <v>107</v>
      </c>
      <c r="B3" s="72" t="s">
        <v>110</v>
      </c>
      <c r="C3" s="64">
        <f>PLANILHA!J4</f>
        <v>191203.94999999998</v>
      </c>
      <c r="D3" s="30">
        <v>0.5</v>
      </c>
      <c r="E3" s="30">
        <v>0.5</v>
      </c>
      <c r="F3" s="31"/>
      <c r="G3" s="32">
        <f>D3+E3</f>
        <v>1</v>
      </c>
    </row>
    <row r="4" spans="1:7" ht="24" customHeight="1" x14ac:dyDescent="0.25">
      <c r="A4" s="62"/>
      <c r="B4" s="63"/>
      <c r="C4" s="65"/>
      <c r="D4" s="33">
        <f>(C3*D3)</f>
        <v>95601.974999999991</v>
      </c>
      <c r="E4" s="33">
        <f>(C3*E3)</f>
        <v>95601.974999999991</v>
      </c>
      <c r="F4" s="34"/>
      <c r="G4" s="35">
        <f>D4+E4</f>
        <v>191203.94999999998</v>
      </c>
    </row>
    <row r="5" spans="1:7" ht="18.75" customHeight="1" x14ac:dyDescent="0.25">
      <c r="A5" s="61" t="s">
        <v>108</v>
      </c>
      <c r="B5" s="72" t="s">
        <v>111</v>
      </c>
      <c r="C5" s="64">
        <f>PLANILHA!J15</f>
        <v>131366.05999999997</v>
      </c>
      <c r="D5" s="31"/>
      <c r="E5" s="30">
        <v>0.5</v>
      </c>
      <c r="F5" s="30">
        <v>0.5</v>
      </c>
      <c r="G5" s="32">
        <f>E5+F5</f>
        <v>1</v>
      </c>
    </row>
    <row r="6" spans="1:7" ht="18.75" customHeight="1" x14ac:dyDescent="0.25">
      <c r="A6" s="62"/>
      <c r="B6" s="63"/>
      <c r="C6" s="65"/>
      <c r="D6" s="34"/>
      <c r="E6" s="33">
        <f>(C5*E5)</f>
        <v>65683.029999999984</v>
      </c>
      <c r="F6" s="33">
        <f>(C5*F5)</f>
        <v>65683.029999999984</v>
      </c>
      <c r="G6" s="35">
        <f>E6+F6</f>
        <v>131366.05999999997</v>
      </c>
    </row>
    <row r="7" spans="1:7" ht="12" customHeight="1" x14ac:dyDescent="0.25">
      <c r="A7" s="36"/>
      <c r="B7" s="37"/>
      <c r="C7" s="66">
        <f>SUM(C3:C6)</f>
        <v>322570.00999999995</v>
      </c>
      <c r="D7" s="38">
        <f>D4</f>
        <v>95601.974999999991</v>
      </c>
      <c r="E7" s="38">
        <f>SUM(E4,E6)</f>
        <v>161285.00499999998</v>
      </c>
      <c r="F7" s="38">
        <f>SUM(F6)</f>
        <v>65683.029999999984</v>
      </c>
      <c r="G7" s="68">
        <f>G4+G6</f>
        <v>322570.00999999995</v>
      </c>
    </row>
    <row r="8" spans="1:7" ht="12.95" customHeight="1" x14ac:dyDescent="0.25">
      <c r="A8" s="39"/>
      <c r="B8" s="40"/>
      <c r="C8" s="67"/>
      <c r="D8" s="33">
        <f>D4</f>
        <v>95601.974999999991</v>
      </c>
      <c r="E8" s="33">
        <f>SUM(D8,E7)</f>
        <v>256886.97999999998</v>
      </c>
      <c r="F8" s="33">
        <f>SUM(E8,F7)</f>
        <v>322570.00999999995</v>
      </c>
      <c r="G8" s="69"/>
    </row>
    <row r="9" spans="1:7" x14ac:dyDescent="0.25">
      <c r="A9" s="13"/>
      <c r="B9" s="14"/>
      <c r="C9" s="14"/>
      <c r="D9" s="14"/>
      <c r="E9" s="14"/>
      <c r="F9" s="14"/>
      <c r="G9" s="15"/>
    </row>
    <row r="10" spans="1:7" x14ac:dyDescent="0.25">
      <c r="A10" s="13"/>
      <c r="B10" s="14"/>
      <c r="C10" s="14"/>
      <c r="D10" s="14"/>
      <c r="E10" s="14"/>
      <c r="F10" s="14"/>
      <c r="G10" s="15"/>
    </row>
    <row r="11" spans="1:7" x14ac:dyDescent="0.25">
      <c r="A11" s="13"/>
      <c r="B11" s="14"/>
      <c r="C11" s="14"/>
      <c r="D11" s="14"/>
      <c r="E11" s="14"/>
      <c r="F11" s="14"/>
      <c r="G11" s="15"/>
    </row>
    <row r="12" spans="1:7" x14ac:dyDescent="0.25">
      <c r="A12" s="13"/>
      <c r="B12" s="14"/>
      <c r="C12" s="14"/>
      <c r="D12" s="14"/>
      <c r="E12" s="14"/>
      <c r="F12" s="14"/>
      <c r="G12" s="15"/>
    </row>
    <row r="13" spans="1:7" x14ac:dyDescent="0.25">
      <c r="A13" s="13"/>
      <c r="B13" s="14"/>
      <c r="C13" s="14"/>
      <c r="D13" s="14"/>
      <c r="E13" s="14"/>
      <c r="F13" s="14"/>
      <c r="G13" s="15"/>
    </row>
    <row r="14" spans="1:7" x14ac:dyDescent="0.25">
      <c r="A14" s="13"/>
      <c r="B14" s="16"/>
      <c r="C14" s="14"/>
      <c r="D14" s="16"/>
      <c r="E14" s="16"/>
      <c r="F14" s="16"/>
      <c r="G14" s="15"/>
    </row>
    <row r="15" spans="1:7" x14ac:dyDescent="0.25">
      <c r="A15" s="13"/>
      <c r="B15" s="41" t="s">
        <v>0</v>
      </c>
      <c r="C15" s="14"/>
      <c r="D15" s="57" t="s">
        <v>109</v>
      </c>
      <c r="E15" s="57"/>
      <c r="F15" s="57"/>
      <c r="G15" s="15"/>
    </row>
    <row r="16" spans="1:7" x14ac:dyDescent="0.25">
      <c r="A16" s="13"/>
      <c r="B16" s="41" t="s">
        <v>1</v>
      </c>
      <c r="C16" s="14"/>
      <c r="D16" s="57"/>
      <c r="E16" s="57"/>
      <c r="F16" s="57"/>
      <c r="G16" s="15"/>
    </row>
    <row r="17" spans="1:7" x14ac:dyDescent="0.25">
      <c r="A17" s="13"/>
      <c r="B17" s="14"/>
      <c r="C17" s="14"/>
      <c r="D17" s="14"/>
      <c r="E17" s="14"/>
      <c r="F17" s="14"/>
      <c r="G17" s="15"/>
    </row>
    <row r="18" spans="1:7" x14ac:dyDescent="0.25">
      <c r="A18" s="13"/>
      <c r="B18" s="14"/>
      <c r="C18" s="14"/>
      <c r="D18" s="14"/>
      <c r="E18" s="14"/>
      <c r="F18" s="14"/>
      <c r="G18" s="15"/>
    </row>
    <row r="19" spans="1:7" x14ac:dyDescent="0.25">
      <c r="A19" s="13"/>
      <c r="B19" s="14"/>
      <c r="C19" s="14"/>
      <c r="D19" s="14"/>
      <c r="E19" s="14"/>
      <c r="F19" s="14"/>
      <c r="G19" s="15"/>
    </row>
    <row r="20" spans="1:7" x14ac:dyDescent="0.25">
      <c r="A20" s="13"/>
      <c r="B20" s="14"/>
      <c r="C20" s="14"/>
      <c r="D20" s="14"/>
      <c r="E20" s="14"/>
      <c r="F20" s="14"/>
      <c r="G20" s="15"/>
    </row>
    <row r="21" spans="1:7" ht="15.75" thickBot="1" x14ac:dyDescent="0.3">
      <c r="A21" s="18"/>
      <c r="B21" s="19"/>
      <c r="C21" s="19"/>
      <c r="D21" s="19"/>
      <c r="E21" s="19"/>
      <c r="F21" s="19"/>
      <c r="G21" s="20"/>
    </row>
  </sheetData>
  <mergeCells count="10">
    <mergeCell ref="D15:F16"/>
    <mergeCell ref="A1:G1"/>
    <mergeCell ref="A3:A4"/>
    <mergeCell ref="B3:B4"/>
    <mergeCell ref="C3:C4"/>
    <mergeCell ref="A5:A6"/>
    <mergeCell ref="B5:B6"/>
    <mergeCell ref="C5:C6"/>
    <mergeCell ref="C7:C8"/>
    <mergeCell ref="G7:G8"/>
  </mergeCells>
  <pageMargins left="0.511811024" right="0.511811024" top="0.78740157499999996" bottom="0.78740157499999996" header="0.31496062000000002" footer="0.31496062000000002"/>
  <pageSetup paperSize="183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2021-06-22T14:44:00Z</dcterms:created>
  <dcterms:modified xsi:type="dcterms:W3CDTF">2021-08-05T21:04:09Z</dcterms:modified>
</cp:coreProperties>
</file>